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05"/>
  </bookViews>
  <sheets>
    <sheet name="Solution" sheetId="2" r:id="rId1"/>
    <sheet name="Sheet1" sheetId="5" r:id="rId2"/>
    <sheet name="1. 3G &amp; Demographic Data" sheetId="3" r:id="rId3"/>
    <sheet name="2. Stores Density &amp; Suitability" sheetId="4" r:id="rId4"/>
  </sheets>
  <externalReferences>
    <externalReference r:id="rId5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5"/>
  <c r="C88" s="1"/>
  <c r="C67"/>
  <c r="C56"/>
  <c r="C60" s="1"/>
  <c r="C55"/>
  <c r="C59" s="1"/>
  <c r="C36"/>
  <c r="C38" s="1"/>
  <c r="C43" s="1"/>
  <c r="C25"/>
  <c r="C29" s="1"/>
  <c r="C24"/>
  <c r="C28" s="1"/>
  <c r="C4"/>
  <c r="C5" s="1"/>
  <c r="C16" i="3"/>
  <c r="C17"/>
  <c r="C39" i="5" l="1"/>
  <c r="C44" s="1"/>
  <c r="C62" s="1"/>
  <c r="C7"/>
  <c r="C12" s="1"/>
  <c r="C69"/>
  <c r="C70" s="1"/>
  <c r="C75" s="1"/>
  <c r="C90" s="1"/>
  <c r="C8" l="1"/>
  <c r="C13" s="1"/>
  <c r="C45"/>
  <c r="C14"/>
  <c r="C31"/>
  <c r="C95" s="1"/>
</calcChain>
</file>

<file path=xl/sharedStrings.xml><?xml version="1.0" encoding="utf-8"?>
<sst xmlns="http://schemas.openxmlformats.org/spreadsheetml/2006/main" count="161" uniqueCount="104">
  <si>
    <t>Case Study 1: Grofers Market Sizing</t>
  </si>
  <si>
    <t>Name: Gauri Mathur</t>
  </si>
  <si>
    <t>Email ID: mathurgauri91@gmail.com</t>
  </si>
  <si>
    <t>Submission Date: 15.02.2017</t>
  </si>
  <si>
    <t>Tier 1 Cities:</t>
  </si>
  <si>
    <t>Avg of sq.km area of Tier 1 Cities</t>
  </si>
  <si>
    <t xml:space="preserve">Total No. of kirana stores in 8 T1 cities </t>
  </si>
  <si>
    <t xml:space="preserve">No. of Small Kirana stores in T1 </t>
  </si>
  <si>
    <t>No. of Medium Kirana stores in T1</t>
  </si>
  <si>
    <t>Assumption : Considering 10% of Small stores and 15% Medium stores in T1 are onboardable by Grofers</t>
  </si>
  <si>
    <t>Onboardable Small Stores</t>
  </si>
  <si>
    <t>Onboardable Medium Stores</t>
  </si>
  <si>
    <t>Total Onboardable stores</t>
  </si>
  <si>
    <t>Assumption : Consider following Sale trend</t>
  </si>
  <si>
    <t>Weekday</t>
  </si>
  <si>
    <t>Weekend Day</t>
  </si>
  <si>
    <t>Tier 1 Cities</t>
  </si>
  <si>
    <t>Avg No. Orders</t>
  </si>
  <si>
    <t>Avg value/order</t>
  </si>
  <si>
    <t>Small Stores</t>
  </si>
  <si>
    <t>Medium Stores</t>
  </si>
  <si>
    <t xml:space="preserve">Calculation </t>
  </si>
  <si>
    <t>Avg sales/small store/month</t>
  </si>
  <si>
    <t>Avg sales/medium store/month</t>
  </si>
  <si>
    <t>Considering Grofers charges an average of 10% on all orders irrespective of order value</t>
  </si>
  <si>
    <t>Avg revenue per small store/month</t>
  </si>
  <si>
    <t>Avg revenue per medium store/month</t>
  </si>
  <si>
    <t>Total revenue from all T1 stores</t>
  </si>
  <si>
    <t>Tier 2 Cities:</t>
  </si>
  <si>
    <t>Avg of sq.km area of Tier 2 Cities</t>
  </si>
  <si>
    <t xml:space="preserve">Total No. of kirana stores in 75 T2 cities </t>
  </si>
  <si>
    <t>No. of Small Kirana stores in T2</t>
  </si>
  <si>
    <t>No. of Medium Kirana stores in T2</t>
  </si>
  <si>
    <t>Assumption : Considering 5 % of Small stores and 10 % Medium stores in T2 are onboardable by Grofers</t>
  </si>
  <si>
    <t>Total Onboardable Stores</t>
  </si>
  <si>
    <t>Tier 2 Cities</t>
  </si>
  <si>
    <t>Total revenue from all T2 stores</t>
  </si>
  <si>
    <t>Tier 3 Cities:</t>
  </si>
  <si>
    <t>Avg of sq.km area of Tier 3 Cities</t>
  </si>
  <si>
    <t xml:space="preserve">Total No. of kirana stores in 392 T3 cities </t>
  </si>
  <si>
    <t>No. of Small Kirana stores in T3</t>
  </si>
  <si>
    <t>No. of Medium Kirana stores in T3</t>
  </si>
  <si>
    <t>Assumption : Considering only 5% Medium stores in T3 are onboardable by Grofers</t>
  </si>
  <si>
    <t>Tier 3 Cities</t>
  </si>
  <si>
    <t>NA</t>
  </si>
  <si>
    <t>Total Market Size for Grofers in USD</t>
  </si>
  <si>
    <t>$ 97.2 Million</t>
  </si>
  <si>
    <t>Rural</t>
  </si>
  <si>
    <t>Tier-3</t>
  </si>
  <si>
    <t>Tier-2</t>
  </si>
  <si>
    <t>Tier-1</t>
  </si>
  <si>
    <t>Median</t>
  </si>
  <si>
    <t>Mean</t>
  </si>
  <si>
    <t>Cities</t>
  </si>
  <si>
    <t>Annual Income (in Rupees)</t>
  </si>
  <si>
    <t>Exhibit 1.3</t>
  </si>
  <si>
    <t>Tier 3</t>
  </si>
  <si>
    <t>Tier 2</t>
  </si>
  <si>
    <t>Tier 1</t>
  </si>
  <si>
    <t>Mar'13</t>
  </si>
  <si>
    <t>Total Population (in Million people)</t>
  </si>
  <si>
    <t>Exhibit 1.2</t>
  </si>
  <si>
    <t>Dec'14</t>
  </si>
  <si>
    <t>Dec'13</t>
  </si>
  <si>
    <t>Dec'12</t>
  </si>
  <si>
    <t>Dec'11</t>
  </si>
  <si>
    <t>Number of 3G subscribers (in Million subscriptions)</t>
  </si>
  <si>
    <t>Exhibit 1.1</t>
  </si>
  <si>
    <t>Please note: Selected data sets are illustrative</t>
  </si>
  <si>
    <t>Exhibit 2.1</t>
  </si>
  <si>
    <t>Average number of Kirana Stores per sq. Km</t>
  </si>
  <si>
    <t>Area</t>
  </si>
  <si>
    <t>Number</t>
  </si>
  <si>
    <t>N/A</t>
  </si>
  <si>
    <t>Exhibit 2.2</t>
  </si>
  <si>
    <t xml:space="preserve">Share of small and medium-sized stores of total number of Kirana Stores </t>
  </si>
  <si>
    <t>Small</t>
  </si>
  <si>
    <t>Medium</t>
  </si>
  <si>
    <t>Exhibit 2.3</t>
  </si>
  <si>
    <t>Area of Tier 1 cities (in sq. Km)</t>
  </si>
  <si>
    <t>City</t>
  </si>
  <si>
    <t xml:space="preserve">Area </t>
  </si>
  <si>
    <t>Delhi</t>
  </si>
  <si>
    <t>Mumbai</t>
  </si>
  <si>
    <t>Chennai</t>
  </si>
  <si>
    <t>Kolkata</t>
  </si>
  <si>
    <t>Ahmedabad</t>
  </si>
  <si>
    <t>Pune</t>
  </si>
  <si>
    <t>Hyderabad</t>
  </si>
  <si>
    <t>Bangalore</t>
  </si>
  <si>
    <t>Area of Tier 2 cities (in sq. Km)</t>
  </si>
  <si>
    <t>Average</t>
  </si>
  <si>
    <t>Area of Tier 3 cities (in sq. Km)</t>
  </si>
  <si>
    <t>Exhibit 2.4</t>
  </si>
  <si>
    <t>Number of Tier-1-2-3 cities</t>
  </si>
  <si>
    <t>Total revenue from all T3 stores</t>
  </si>
  <si>
    <t xml:space="preserve"> Approx Rs. 3.2 Billion</t>
  </si>
  <si>
    <t xml:space="preserve"> Approx Rs. 2.8 Billion</t>
  </si>
  <si>
    <t xml:space="preserve"> Approx Rs. 463Million</t>
  </si>
  <si>
    <t xml:space="preserve">Calculation: </t>
  </si>
  <si>
    <t>Calculation :</t>
  </si>
  <si>
    <t>Solution in "Sheet 1"</t>
  </si>
  <si>
    <t>= Rs. 6.5 Billion approx</t>
  </si>
  <si>
    <t>Total Revenue for Grofers can be =    3.2Bn + 2.8Bn + 463Mn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</si>
</sst>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rgb="FF7F7F7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83677"/>
        <bgColor rgb="FF000000"/>
      </patternFill>
    </fill>
    <fill>
      <patternFill patternType="solid">
        <fgColor rgb="FFFF3333"/>
        <bgColor indexed="64"/>
      </patternFill>
    </fill>
    <fill>
      <patternFill patternType="solid">
        <fgColor rgb="FF28367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3" fillId="5" borderId="1" xfId="0" applyFont="1" applyFill="1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3" fontId="6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Fill="1" applyBorder="1"/>
    <xf numFmtId="0" fontId="6" fillId="0" borderId="1" xfId="0" applyFont="1" applyFill="1" applyBorder="1"/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/>
    <xf numFmtId="0" fontId="2" fillId="9" borderId="0" xfId="0" applyFont="1" applyFill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2" fontId="0" fillId="0" borderId="1" xfId="0" applyNumberFormat="1" applyFill="1" applyBorder="1"/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Font="1"/>
    <xf numFmtId="0" fontId="9" fillId="7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0" fillId="11" borderId="0" xfId="0" applyFill="1"/>
    <xf numFmtId="0" fontId="9" fillId="7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12" borderId="0" xfId="0" applyFill="1" applyBorder="1"/>
    <xf numFmtId="0" fontId="7" fillId="13" borderId="0" xfId="0" applyFont="1" applyFill="1" applyBorder="1" applyAlignment="1">
      <alignment vertical="center" wrapText="1"/>
    </xf>
    <xf numFmtId="0" fontId="6" fillId="1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wrapText="1"/>
    </xf>
    <xf numFmtId="0" fontId="2" fillId="10" borderId="4" xfId="0" applyFont="1" applyFill="1" applyBorder="1" applyAlignment="1">
      <alignment horizontal="left" wrapText="1"/>
    </xf>
    <xf numFmtId="0" fontId="2" fillId="10" borderId="5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4" borderId="1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1" fillId="0" borderId="0" xfId="0" applyFont="1" applyBorder="1"/>
    <xf numFmtId="0" fontId="2" fillId="4" borderId="12" xfId="0" applyFont="1" applyFill="1" applyBorder="1"/>
    <xf numFmtId="0" fontId="2" fillId="4" borderId="0" xfId="0" applyFont="1" applyFill="1" applyBorder="1"/>
    <xf numFmtId="0" fontId="2" fillId="6" borderId="12" xfId="0" applyFont="1" applyFill="1" applyBorder="1"/>
    <xf numFmtId="0" fontId="3" fillId="6" borderId="12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/>
    <xf numFmtId="0" fontId="2" fillId="6" borderId="0" xfId="0" applyFont="1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6" xfId="0" applyBorder="1"/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2" fillId="6" borderId="0" xfId="0" applyFont="1" applyFill="1" applyBorder="1"/>
    <xf numFmtId="0" fontId="1" fillId="0" borderId="0" xfId="1" applyFont="1"/>
    <xf numFmtId="0" fontId="0" fillId="2" borderId="12" xfId="0" applyFill="1" applyBorder="1"/>
    <xf numFmtId="0" fontId="0" fillId="2" borderId="14" xfId="0" applyFill="1" applyBorder="1"/>
    <xf numFmtId="0" fontId="0" fillId="14" borderId="7" xfId="0" applyFill="1" applyBorder="1"/>
    <xf numFmtId="0" fontId="0" fillId="14" borderId="8" xfId="0" applyFill="1" applyBorder="1"/>
    <xf numFmtId="0" fontId="1" fillId="2" borderId="9" xfId="1" applyFont="1" applyFill="1" applyBorder="1" applyAlignment="1"/>
    <xf numFmtId="0" fontId="1" fillId="2" borderId="11" xfId="1" applyFont="1" applyFill="1" applyBorder="1" applyAlignment="1"/>
    <xf numFmtId="0" fontId="0" fillId="2" borderId="13" xfId="0" applyFill="1" applyBorder="1"/>
    <xf numFmtId="0" fontId="0" fillId="2" borderId="13" xfId="0" quotePrefix="1" applyFill="1" applyBorder="1"/>
    <xf numFmtId="0" fontId="0" fillId="2" borderId="16" xfId="0" applyFill="1" applyBorder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%201%20-%20Dat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 Stores Density &amp; Suitability"/>
      <sheetName val="Sheet1"/>
    </sheetNames>
    <sheetDataSet>
      <sheetData sheetId="0">
        <row r="6">
          <cell r="C6">
            <v>240</v>
          </cell>
        </row>
        <row r="25">
          <cell r="C25">
            <v>1484</v>
          </cell>
        </row>
        <row r="26">
          <cell r="C26">
            <v>603</v>
          </cell>
        </row>
        <row r="27">
          <cell r="C27">
            <v>1189</v>
          </cell>
        </row>
        <row r="28">
          <cell r="C28">
            <v>185</v>
          </cell>
        </row>
        <row r="29">
          <cell r="C29">
            <v>464</v>
          </cell>
        </row>
        <row r="30">
          <cell r="C30">
            <v>700</v>
          </cell>
        </row>
        <row r="31">
          <cell r="C31">
            <v>650</v>
          </cell>
        </row>
        <row r="32">
          <cell r="C32">
            <v>741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showGridLines="0" tabSelected="1" zoomScaleNormal="100" zoomScalePageLayoutView="125" workbookViewId="0">
      <selection activeCell="A17" sqref="A17"/>
    </sheetView>
  </sheetViews>
  <sheetFormatPr defaultColWidth="8.85546875" defaultRowHeight="15"/>
  <cols>
    <col min="1" max="1" width="33.85546875" bestFit="1" customWidth="1"/>
    <col min="3" max="3" width="8.85546875" style="1"/>
  </cols>
  <sheetData>
    <row r="1" spans="1:8">
      <c r="A1" s="40" t="s">
        <v>0</v>
      </c>
      <c r="B1" s="40"/>
      <c r="C1" s="40"/>
      <c r="D1" s="40"/>
      <c r="E1" s="40"/>
      <c r="F1" s="40"/>
      <c r="G1" s="40"/>
      <c r="H1" s="40"/>
    </row>
    <row r="3" spans="1:8">
      <c r="A3" t="s">
        <v>1</v>
      </c>
    </row>
    <row r="4" spans="1:8">
      <c r="A4" t="s">
        <v>2</v>
      </c>
    </row>
    <row r="5" spans="1:8">
      <c r="A5" t="s">
        <v>3</v>
      </c>
    </row>
    <row r="9" spans="1:8">
      <c r="A9" s="34" t="s">
        <v>101</v>
      </c>
    </row>
  </sheetData>
  <sheetProtection password="CA11" sheet="1" objects="1" scenarios="1" selectLockedCells="1" selectUnlockedCells="1"/>
  <mergeCells count="1">
    <mergeCell ref="A1:H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99"/>
  <sheetViews>
    <sheetView workbookViewId="0">
      <selection activeCell="M12" sqref="M12"/>
    </sheetView>
  </sheetViews>
  <sheetFormatPr defaultRowHeight="15"/>
  <cols>
    <col min="1" max="1" width="11.42578125" customWidth="1"/>
    <col min="2" max="2" width="35.7109375" bestFit="1" customWidth="1"/>
    <col min="3" max="3" width="21" bestFit="1" customWidth="1"/>
    <col min="4" max="4" width="15.42578125" style="1" bestFit="1" customWidth="1"/>
    <col min="5" max="5" width="14.42578125" bestFit="1" customWidth="1"/>
    <col min="6" max="6" width="15.42578125" style="1" bestFit="1" customWidth="1"/>
  </cols>
  <sheetData>
    <row r="2" spans="1:8" ht="15.75" thickBot="1"/>
    <row r="3" spans="1:8" ht="15.75">
      <c r="A3" s="49" t="s">
        <v>4</v>
      </c>
      <c r="B3" s="50"/>
      <c r="C3" s="51"/>
      <c r="D3" s="52"/>
      <c r="E3" s="51"/>
      <c r="F3" s="52"/>
      <c r="G3" s="51"/>
      <c r="H3" s="53"/>
    </row>
    <row r="4" spans="1:8">
      <c r="A4" s="54"/>
      <c r="B4" s="3" t="s">
        <v>5</v>
      </c>
      <c r="C4" s="3">
        <f>SUM('[1]2. Stores Density &amp; Suitability'!C25:C32)/8</f>
        <v>752</v>
      </c>
      <c r="D4" s="6"/>
      <c r="E4" s="3"/>
      <c r="F4" s="6"/>
      <c r="G4" s="3"/>
      <c r="H4" s="55"/>
    </row>
    <row r="5" spans="1:8">
      <c r="A5" s="54"/>
      <c r="B5" s="3" t="s">
        <v>6</v>
      </c>
      <c r="C5" s="3">
        <f>(C4*'[1]2. Stores Density &amp; Suitability'!C6)*8</f>
        <v>1443840</v>
      </c>
      <c r="D5" s="6"/>
      <c r="E5" s="3"/>
      <c r="F5" s="6"/>
      <c r="G5" s="3"/>
      <c r="H5" s="55"/>
    </row>
    <row r="6" spans="1:8">
      <c r="A6" s="54"/>
      <c r="B6" s="3"/>
      <c r="C6" s="3"/>
      <c r="D6" s="6"/>
      <c r="E6" s="3"/>
      <c r="F6" s="6"/>
      <c r="G6" s="3"/>
      <c r="H6" s="55"/>
    </row>
    <row r="7" spans="1:8">
      <c r="A7" s="54"/>
      <c r="B7" s="3" t="s">
        <v>7</v>
      </c>
      <c r="C7" s="3">
        <f>0.75*C5</f>
        <v>1082880</v>
      </c>
      <c r="D7" s="6"/>
      <c r="E7" s="3"/>
      <c r="F7" s="6"/>
      <c r="G7" s="3"/>
      <c r="H7" s="55"/>
    </row>
    <row r="8" spans="1:8">
      <c r="A8" s="54"/>
      <c r="B8" s="3" t="s">
        <v>8</v>
      </c>
      <c r="C8" s="3">
        <f>(C5-C7)</f>
        <v>360960</v>
      </c>
      <c r="D8" s="6"/>
      <c r="E8" s="3"/>
      <c r="F8" s="6"/>
      <c r="G8" s="3"/>
      <c r="H8" s="55"/>
    </row>
    <row r="9" spans="1:8">
      <c r="A9" s="54"/>
      <c r="B9" s="3"/>
      <c r="C9" s="3"/>
      <c r="D9" s="6"/>
      <c r="E9" s="3"/>
      <c r="F9" s="6"/>
      <c r="G9" s="3"/>
      <c r="H9" s="55"/>
    </row>
    <row r="10" spans="1:8">
      <c r="A10" s="56" t="s">
        <v>9</v>
      </c>
      <c r="B10" s="57"/>
      <c r="C10" s="57"/>
      <c r="D10" s="57"/>
      <c r="E10" s="57"/>
      <c r="F10" s="57"/>
      <c r="G10" s="57"/>
      <c r="H10" s="58"/>
    </row>
    <row r="11" spans="1:8">
      <c r="A11" s="54"/>
      <c r="B11" s="3"/>
      <c r="C11" s="3"/>
      <c r="D11" s="6"/>
      <c r="E11" s="3"/>
      <c r="F11" s="6"/>
      <c r="G11" s="3"/>
      <c r="H11" s="55"/>
    </row>
    <row r="12" spans="1:8">
      <c r="A12" s="54"/>
      <c r="B12" s="3" t="s">
        <v>10</v>
      </c>
      <c r="C12" s="3">
        <f>0.1*C7</f>
        <v>108288</v>
      </c>
      <c r="D12" s="6"/>
      <c r="E12" s="3"/>
      <c r="F12" s="6"/>
      <c r="G12" s="3"/>
      <c r="H12" s="55"/>
    </row>
    <row r="13" spans="1:8">
      <c r="A13" s="54"/>
      <c r="B13" s="3" t="s">
        <v>11</v>
      </c>
      <c r="C13" s="3">
        <f>0.15*C8</f>
        <v>54144</v>
      </c>
      <c r="D13" s="6"/>
      <c r="E13" s="3"/>
      <c r="F13" s="6"/>
      <c r="G13" s="3"/>
      <c r="H13" s="55"/>
    </row>
    <row r="14" spans="1:8">
      <c r="A14" s="54"/>
      <c r="B14" s="59" t="s">
        <v>12</v>
      </c>
      <c r="C14" s="59">
        <f>SUM(C12:C13)</f>
        <v>162432</v>
      </c>
      <c r="D14" s="6"/>
      <c r="E14" s="3"/>
      <c r="F14" s="6"/>
      <c r="G14" s="3"/>
      <c r="H14" s="55"/>
    </row>
    <row r="15" spans="1:8">
      <c r="A15" s="54"/>
      <c r="B15" s="3"/>
      <c r="C15" s="3"/>
      <c r="D15" s="6"/>
      <c r="E15" s="3"/>
      <c r="F15" s="6"/>
      <c r="G15" s="3"/>
      <c r="H15" s="55"/>
    </row>
    <row r="16" spans="1:8">
      <c r="A16" s="60" t="s">
        <v>13</v>
      </c>
      <c r="B16" s="61"/>
      <c r="C16" s="3"/>
      <c r="D16" s="6"/>
      <c r="E16" s="3"/>
      <c r="F16" s="6"/>
      <c r="G16" s="3"/>
      <c r="H16" s="55"/>
    </row>
    <row r="17" spans="1:8">
      <c r="A17" s="54"/>
      <c r="B17" s="3"/>
      <c r="C17" s="3"/>
      <c r="D17" s="6"/>
      <c r="E17" s="3"/>
      <c r="F17" s="6"/>
      <c r="G17" s="3"/>
      <c r="H17" s="55"/>
    </row>
    <row r="18" spans="1:8">
      <c r="A18" s="54"/>
      <c r="B18" s="2"/>
      <c r="C18" s="41" t="s">
        <v>14</v>
      </c>
      <c r="D18" s="41"/>
      <c r="E18" s="41" t="s">
        <v>15</v>
      </c>
      <c r="F18" s="41"/>
      <c r="G18" s="3"/>
      <c r="H18" s="55"/>
    </row>
    <row r="19" spans="1:8">
      <c r="A19" s="54"/>
      <c r="B19" s="2" t="s">
        <v>16</v>
      </c>
      <c r="C19" s="2" t="s">
        <v>17</v>
      </c>
      <c r="D19" s="2" t="s">
        <v>18</v>
      </c>
      <c r="E19" s="2" t="s">
        <v>17</v>
      </c>
      <c r="F19" s="2" t="s">
        <v>18</v>
      </c>
      <c r="G19" s="3"/>
      <c r="H19" s="55"/>
    </row>
    <row r="20" spans="1:8">
      <c r="A20" s="54"/>
      <c r="B20" s="4" t="s">
        <v>19</v>
      </c>
      <c r="C20" s="4">
        <v>25</v>
      </c>
      <c r="D20" s="5">
        <v>100</v>
      </c>
      <c r="E20" s="4">
        <v>50</v>
      </c>
      <c r="F20" s="5">
        <v>150</v>
      </c>
      <c r="G20" s="3"/>
      <c r="H20" s="55"/>
    </row>
    <row r="21" spans="1:8">
      <c r="A21" s="54"/>
      <c r="B21" s="4" t="s">
        <v>20</v>
      </c>
      <c r="C21" s="4">
        <v>50</v>
      </c>
      <c r="D21" s="5">
        <v>200</v>
      </c>
      <c r="E21" s="4">
        <v>75</v>
      </c>
      <c r="F21" s="5">
        <v>300</v>
      </c>
      <c r="G21" s="3"/>
      <c r="H21" s="55"/>
    </row>
    <row r="22" spans="1:8">
      <c r="A22" s="54"/>
      <c r="B22" s="3"/>
      <c r="C22" s="3"/>
      <c r="D22" s="6"/>
      <c r="E22" s="3"/>
      <c r="F22" s="6"/>
      <c r="G22" s="3"/>
      <c r="H22" s="55"/>
    </row>
    <row r="23" spans="1:8">
      <c r="A23" s="62" t="s">
        <v>21</v>
      </c>
      <c r="B23" s="3"/>
      <c r="C23" s="3"/>
      <c r="D23" s="6"/>
      <c r="E23" s="3"/>
      <c r="F23" s="6"/>
      <c r="G23" s="3"/>
      <c r="H23" s="55"/>
    </row>
    <row r="24" spans="1:8">
      <c r="A24" s="54"/>
      <c r="B24" s="3" t="s">
        <v>22</v>
      </c>
      <c r="C24" s="3">
        <f>(((C20*D20)*5)*4+((E20*F20)*2)*4)</f>
        <v>110000</v>
      </c>
      <c r="D24" s="6"/>
      <c r="E24" s="3"/>
      <c r="F24" s="6"/>
      <c r="G24" s="3"/>
      <c r="H24" s="55"/>
    </row>
    <row r="25" spans="1:8">
      <c r="A25" s="54"/>
      <c r="B25" s="3" t="s">
        <v>23</v>
      </c>
      <c r="C25" s="3">
        <f>(((C21*D21)*5)*4+((E21*F21)*2)*4)</f>
        <v>380000</v>
      </c>
      <c r="D25" s="6"/>
      <c r="E25" s="3"/>
      <c r="F25" s="6"/>
      <c r="G25" s="3"/>
      <c r="H25" s="55"/>
    </row>
    <row r="26" spans="1:8">
      <c r="A26" s="54"/>
      <c r="B26" s="3"/>
      <c r="C26" s="3"/>
      <c r="D26" s="6"/>
      <c r="E26" s="3"/>
      <c r="F26" s="6"/>
      <c r="G26" s="3"/>
      <c r="H26" s="55"/>
    </row>
    <row r="27" spans="1:8">
      <c r="A27" s="63" t="s">
        <v>24</v>
      </c>
      <c r="B27" s="64"/>
      <c r="C27" s="64"/>
      <c r="D27" s="64"/>
      <c r="E27" s="3"/>
      <c r="F27" s="6"/>
      <c r="G27" s="3"/>
      <c r="H27" s="55"/>
    </row>
    <row r="28" spans="1:8">
      <c r="A28" s="54"/>
      <c r="B28" s="59" t="s">
        <v>25</v>
      </c>
      <c r="C28" s="59">
        <f>0.1*C24</f>
        <v>11000</v>
      </c>
      <c r="D28" s="6"/>
      <c r="E28" s="3"/>
      <c r="F28" s="6"/>
      <c r="G28" s="3"/>
      <c r="H28" s="55"/>
    </row>
    <row r="29" spans="1:8">
      <c r="A29" s="54"/>
      <c r="B29" s="59" t="s">
        <v>26</v>
      </c>
      <c r="C29" s="59">
        <f>0.1*C25</f>
        <v>38000</v>
      </c>
      <c r="D29" s="6"/>
      <c r="E29" s="3"/>
      <c r="F29" s="6"/>
      <c r="G29" s="3"/>
      <c r="H29" s="55"/>
    </row>
    <row r="30" spans="1:8">
      <c r="A30" s="54"/>
      <c r="B30" s="3"/>
      <c r="C30" s="3"/>
      <c r="D30" s="6"/>
      <c r="E30" s="3"/>
      <c r="F30" s="6"/>
      <c r="G30" s="3"/>
      <c r="H30" s="55"/>
    </row>
    <row r="31" spans="1:8" ht="30">
      <c r="A31" s="54"/>
      <c r="B31" s="65" t="s">
        <v>27</v>
      </c>
      <c r="C31" s="3">
        <f>(C28*C12) + (C29*C13)</f>
        <v>3248640000</v>
      </c>
      <c r="D31" s="66" t="s">
        <v>96</v>
      </c>
      <c r="E31" s="3"/>
      <c r="F31" s="6"/>
      <c r="G31" s="3"/>
      <c r="H31" s="55"/>
    </row>
    <row r="32" spans="1:8" ht="15.75" thickBot="1">
      <c r="A32" s="67"/>
      <c r="B32" s="68"/>
      <c r="C32" s="68"/>
      <c r="D32" s="69"/>
      <c r="E32" s="68"/>
      <c r="F32" s="69"/>
      <c r="G32" s="68"/>
      <c r="H32" s="70"/>
    </row>
    <row r="33" spans="1:8" ht="15.75" thickBot="1"/>
    <row r="34" spans="1:8" ht="18.75">
      <c r="A34" s="71" t="s">
        <v>28</v>
      </c>
      <c r="B34" s="72"/>
      <c r="C34" s="51"/>
      <c r="D34" s="52"/>
      <c r="E34" s="51"/>
      <c r="F34" s="52"/>
      <c r="G34" s="51"/>
      <c r="H34" s="53"/>
    </row>
    <row r="35" spans="1:8">
      <c r="A35" s="54"/>
      <c r="B35" s="3" t="s">
        <v>29</v>
      </c>
      <c r="C35" s="3">
        <v>450</v>
      </c>
      <c r="D35" s="6"/>
      <c r="E35" s="3"/>
      <c r="F35" s="6"/>
      <c r="G35" s="3"/>
      <c r="H35" s="55"/>
    </row>
    <row r="36" spans="1:8">
      <c r="A36" s="54"/>
      <c r="B36" s="3" t="s">
        <v>30</v>
      </c>
      <c r="C36" s="3">
        <f>450*150*75</f>
        <v>5062500</v>
      </c>
      <c r="D36" s="6"/>
      <c r="E36" s="3"/>
      <c r="F36" s="6"/>
      <c r="G36" s="3"/>
      <c r="H36" s="55"/>
    </row>
    <row r="37" spans="1:8">
      <c r="A37" s="54"/>
      <c r="B37" s="3"/>
      <c r="C37" s="3"/>
      <c r="D37" s="6"/>
      <c r="E37" s="3"/>
      <c r="F37" s="6"/>
      <c r="G37" s="3"/>
      <c r="H37" s="55"/>
    </row>
    <row r="38" spans="1:8">
      <c r="A38" s="54"/>
      <c r="B38" s="3" t="s">
        <v>31</v>
      </c>
      <c r="C38" s="3">
        <f>0.75*C36</f>
        <v>3796875</v>
      </c>
      <c r="D38" s="6"/>
      <c r="E38" s="3"/>
      <c r="F38" s="6"/>
      <c r="G38" s="3"/>
      <c r="H38" s="55"/>
    </row>
    <row r="39" spans="1:8">
      <c r="A39" s="54"/>
      <c r="B39" s="3" t="s">
        <v>32</v>
      </c>
      <c r="C39" s="3">
        <f>(C36-C38)</f>
        <v>1265625</v>
      </c>
      <c r="D39" s="6"/>
      <c r="E39" s="3"/>
      <c r="F39" s="6"/>
      <c r="G39" s="3"/>
      <c r="H39" s="55"/>
    </row>
    <row r="40" spans="1:8">
      <c r="A40" s="54"/>
      <c r="B40" s="3"/>
      <c r="C40" s="3"/>
      <c r="D40" s="6"/>
      <c r="E40" s="3"/>
      <c r="F40" s="6"/>
      <c r="G40" s="3"/>
      <c r="H40" s="55"/>
    </row>
    <row r="41" spans="1:8">
      <c r="A41" s="56" t="s">
        <v>33</v>
      </c>
      <c r="B41" s="57"/>
      <c r="C41" s="57"/>
      <c r="D41" s="57"/>
      <c r="E41" s="57"/>
      <c r="F41" s="57"/>
      <c r="G41" s="57"/>
      <c r="H41" s="58"/>
    </row>
    <row r="42" spans="1:8">
      <c r="A42" s="54"/>
      <c r="B42" s="3"/>
      <c r="C42" s="3"/>
      <c r="D42" s="6"/>
      <c r="E42" s="3"/>
      <c r="F42" s="6"/>
      <c r="G42" s="3"/>
      <c r="H42" s="55"/>
    </row>
    <row r="43" spans="1:8">
      <c r="A43" s="54"/>
      <c r="B43" s="3" t="s">
        <v>10</v>
      </c>
      <c r="C43" s="3">
        <f>0.05*C38</f>
        <v>189843.75</v>
      </c>
      <c r="D43" s="6"/>
      <c r="E43" s="3"/>
      <c r="F43" s="6"/>
      <c r="G43" s="3"/>
      <c r="H43" s="55"/>
    </row>
    <row r="44" spans="1:8">
      <c r="A44" s="54"/>
      <c r="B44" s="3" t="s">
        <v>11</v>
      </c>
      <c r="C44" s="3">
        <f>0.1*C39</f>
        <v>126562.5</v>
      </c>
      <c r="D44" s="6"/>
      <c r="E44" s="3"/>
      <c r="F44" s="6"/>
      <c r="G44" s="3"/>
      <c r="H44" s="55"/>
    </row>
    <row r="45" spans="1:8">
      <c r="A45" s="54"/>
      <c r="B45" s="59" t="s">
        <v>34</v>
      </c>
      <c r="C45" s="59">
        <f>SUM(C43:C44)</f>
        <v>316406.25</v>
      </c>
      <c r="D45" s="6"/>
      <c r="E45" s="3"/>
      <c r="F45" s="6"/>
      <c r="G45" s="3"/>
      <c r="H45" s="55"/>
    </row>
    <row r="46" spans="1:8">
      <c r="A46" s="54"/>
      <c r="B46" s="59"/>
      <c r="C46" s="59"/>
      <c r="D46" s="6"/>
      <c r="E46" s="3"/>
      <c r="F46" s="6"/>
      <c r="G46" s="3"/>
      <c r="H46" s="55"/>
    </row>
    <row r="47" spans="1:8">
      <c r="A47" s="56" t="s">
        <v>13</v>
      </c>
      <c r="B47" s="57"/>
      <c r="C47" s="57"/>
      <c r="D47" s="6"/>
      <c r="E47" s="3"/>
      <c r="F47" s="6"/>
      <c r="G47" s="3"/>
      <c r="H47" s="55"/>
    </row>
    <row r="48" spans="1:8">
      <c r="A48" s="54"/>
      <c r="B48" s="3"/>
      <c r="C48" s="3"/>
      <c r="D48" s="6"/>
      <c r="E48" s="3"/>
      <c r="F48" s="6"/>
      <c r="G48" s="3"/>
      <c r="H48" s="55"/>
    </row>
    <row r="49" spans="1:8">
      <c r="A49" s="54"/>
      <c r="B49" s="2"/>
      <c r="C49" s="41" t="s">
        <v>14</v>
      </c>
      <c r="D49" s="41"/>
      <c r="E49" s="41" t="s">
        <v>15</v>
      </c>
      <c r="F49" s="41"/>
      <c r="G49" s="3"/>
      <c r="H49" s="55"/>
    </row>
    <row r="50" spans="1:8">
      <c r="A50" s="54"/>
      <c r="B50" s="2" t="s">
        <v>35</v>
      </c>
      <c r="C50" s="2" t="s">
        <v>17</v>
      </c>
      <c r="D50" s="2" t="s">
        <v>18</v>
      </c>
      <c r="E50" s="2" t="s">
        <v>17</v>
      </c>
      <c r="F50" s="2" t="s">
        <v>18</v>
      </c>
      <c r="G50" s="3"/>
      <c r="H50" s="55"/>
    </row>
    <row r="51" spans="1:8">
      <c r="A51" s="54"/>
      <c r="B51" s="4" t="s">
        <v>19</v>
      </c>
      <c r="C51" s="4">
        <v>20</v>
      </c>
      <c r="D51" s="5">
        <v>80</v>
      </c>
      <c r="E51" s="4">
        <v>40</v>
      </c>
      <c r="F51" s="5">
        <v>100</v>
      </c>
      <c r="G51" s="3"/>
      <c r="H51" s="55"/>
    </row>
    <row r="52" spans="1:8">
      <c r="A52" s="54"/>
      <c r="B52" s="4" t="s">
        <v>20</v>
      </c>
      <c r="C52" s="4">
        <v>30</v>
      </c>
      <c r="D52" s="5">
        <v>100</v>
      </c>
      <c r="E52" s="4">
        <v>60</v>
      </c>
      <c r="F52" s="5">
        <v>150</v>
      </c>
      <c r="G52" s="3"/>
      <c r="H52" s="55"/>
    </row>
    <row r="53" spans="1:8">
      <c r="A53" s="54"/>
      <c r="B53" s="3"/>
      <c r="C53" s="3"/>
      <c r="D53" s="6"/>
      <c r="E53" s="3"/>
      <c r="F53" s="6"/>
      <c r="G53" s="3"/>
      <c r="H53" s="55"/>
    </row>
    <row r="54" spans="1:8">
      <c r="A54" s="62" t="s">
        <v>100</v>
      </c>
      <c r="B54" s="3"/>
      <c r="C54" s="3"/>
      <c r="D54" s="6"/>
      <c r="E54" s="3"/>
      <c r="F54" s="6"/>
      <c r="G54" s="3"/>
      <c r="H54" s="55"/>
    </row>
    <row r="55" spans="1:8">
      <c r="A55" s="54"/>
      <c r="B55" s="59" t="s">
        <v>22</v>
      </c>
      <c r="C55" s="59">
        <f>(((C51*D51)*5)*4+((E51*F51)*2)*4)</f>
        <v>64000</v>
      </c>
      <c r="D55" s="6"/>
      <c r="E55" s="3"/>
      <c r="F55" s="6"/>
      <c r="G55" s="3"/>
      <c r="H55" s="55"/>
    </row>
    <row r="56" spans="1:8">
      <c r="A56" s="54"/>
      <c r="B56" s="59" t="s">
        <v>23</v>
      </c>
      <c r="C56" s="59">
        <f>(((C52*D52)*5)*4+((E52*F52)*2)*4)</f>
        <v>132000</v>
      </c>
      <c r="D56" s="6"/>
      <c r="E56" s="3"/>
      <c r="F56" s="6"/>
      <c r="G56" s="3"/>
      <c r="H56" s="55"/>
    </row>
    <row r="57" spans="1:8">
      <c r="A57" s="54"/>
      <c r="B57" s="3"/>
      <c r="C57" s="3"/>
      <c r="D57" s="6"/>
      <c r="E57" s="3"/>
      <c r="F57" s="6"/>
      <c r="G57" s="3"/>
      <c r="H57" s="55"/>
    </row>
    <row r="58" spans="1:8">
      <c r="A58" s="63" t="s">
        <v>24</v>
      </c>
      <c r="B58" s="64"/>
      <c r="C58" s="64"/>
      <c r="D58" s="64"/>
      <c r="E58" s="3"/>
      <c r="F58" s="6"/>
      <c r="G58" s="3"/>
      <c r="H58" s="55"/>
    </row>
    <row r="59" spans="1:8">
      <c r="A59" s="54"/>
      <c r="B59" s="3" t="s">
        <v>25</v>
      </c>
      <c r="C59" s="3">
        <f>0.1*C55</f>
        <v>6400</v>
      </c>
      <c r="D59" s="6"/>
      <c r="E59" s="3"/>
      <c r="F59" s="6"/>
      <c r="G59" s="3"/>
      <c r="H59" s="55"/>
    </row>
    <row r="60" spans="1:8">
      <c r="A60" s="54"/>
      <c r="B60" s="3" t="s">
        <v>26</v>
      </c>
      <c r="C60" s="3">
        <f>0.1*C56</f>
        <v>13200</v>
      </c>
      <c r="D60" s="6"/>
      <c r="E60" s="3"/>
      <c r="F60" s="6"/>
      <c r="G60" s="3"/>
      <c r="H60" s="55"/>
    </row>
    <row r="61" spans="1:8">
      <c r="A61" s="54"/>
      <c r="B61" s="3"/>
      <c r="C61" s="3"/>
      <c r="D61" s="6"/>
      <c r="E61" s="3"/>
      <c r="F61" s="6"/>
      <c r="G61" s="3"/>
      <c r="H61" s="55"/>
    </row>
    <row r="62" spans="1:8" ht="30">
      <c r="A62" s="54"/>
      <c r="B62" s="73" t="s">
        <v>36</v>
      </c>
      <c r="C62" s="59">
        <f>(C59*C43) + (C60*C44)</f>
        <v>2885625000</v>
      </c>
      <c r="D62" s="66" t="s">
        <v>97</v>
      </c>
      <c r="E62" s="3"/>
      <c r="F62" s="6"/>
      <c r="G62" s="3"/>
      <c r="H62" s="55"/>
    </row>
    <row r="63" spans="1:8" ht="15.75" thickBot="1">
      <c r="A63" s="67"/>
      <c r="B63" s="68"/>
      <c r="C63" s="68"/>
      <c r="D63" s="69"/>
      <c r="E63" s="68"/>
      <c r="F63" s="69"/>
      <c r="G63" s="68"/>
      <c r="H63" s="70"/>
    </row>
    <row r="64" spans="1:8" ht="15.75" thickBot="1"/>
    <row r="65" spans="1:8" ht="18.75">
      <c r="A65" s="71" t="s">
        <v>37</v>
      </c>
      <c r="B65" s="72"/>
      <c r="C65" s="51"/>
      <c r="D65" s="52"/>
      <c r="E65" s="51"/>
      <c r="F65" s="52"/>
      <c r="G65" s="51"/>
      <c r="H65" s="53"/>
    </row>
    <row r="66" spans="1:8">
      <c r="A66" s="54"/>
      <c r="B66" s="3" t="s">
        <v>38</v>
      </c>
      <c r="C66" s="3">
        <v>250</v>
      </c>
      <c r="D66" s="6"/>
      <c r="E66" s="3"/>
      <c r="F66" s="6"/>
      <c r="G66" s="3"/>
      <c r="H66" s="55"/>
    </row>
    <row r="67" spans="1:8">
      <c r="A67" s="54"/>
      <c r="B67" s="3" t="s">
        <v>39</v>
      </c>
      <c r="C67" s="3">
        <f>(250*50*392)</f>
        <v>4900000</v>
      </c>
      <c r="D67" s="6"/>
      <c r="E67" s="3"/>
      <c r="F67" s="6"/>
      <c r="G67" s="3"/>
      <c r="H67" s="55"/>
    </row>
    <row r="68" spans="1:8">
      <c r="A68" s="54"/>
      <c r="B68" s="3"/>
      <c r="C68" s="3"/>
      <c r="D68" s="6"/>
      <c r="E68" s="3"/>
      <c r="F68" s="6"/>
      <c r="G68" s="3"/>
      <c r="H68" s="55"/>
    </row>
    <row r="69" spans="1:8">
      <c r="A69" s="54"/>
      <c r="B69" s="3" t="s">
        <v>40</v>
      </c>
      <c r="C69" s="3">
        <f>0.85*(C67)</f>
        <v>4165000</v>
      </c>
      <c r="D69" s="6"/>
      <c r="E69" s="3"/>
      <c r="F69" s="6"/>
      <c r="G69" s="3"/>
      <c r="H69" s="55"/>
    </row>
    <row r="70" spans="1:8">
      <c r="A70" s="54"/>
      <c r="B70" s="3" t="s">
        <v>41</v>
      </c>
      <c r="C70" s="3">
        <f>(C67-C69)</f>
        <v>735000</v>
      </c>
      <c r="D70" s="6"/>
      <c r="E70" s="3"/>
      <c r="F70" s="6"/>
      <c r="G70" s="3"/>
      <c r="H70" s="55"/>
    </row>
    <row r="71" spans="1:8">
      <c r="A71" s="54"/>
      <c r="B71" s="3"/>
      <c r="C71" s="3"/>
      <c r="D71" s="6"/>
      <c r="E71" s="3"/>
      <c r="F71" s="6"/>
      <c r="G71" s="3"/>
      <c r="H71" s="55"/>
    </row>
    <row r="72" spans="1:8">
      <c r="A72" s="56" t="s">
        <v>42</v>
      </c>
      <c r="B72" s="57"/>
      <c r="C72" s="57"/>
      <c r="D72" s="57"/>
      <c r="E72" s="57"/>
      <c r="F72" s="57"/>
      <c r="G72" s="57"/>
      <c r="H72" s="58"/>
    </row>
    <row r="73" spans="1:8">
      <c r="A73" s="54"/>
      <c r="B73" s="3"/>
      <c r="C73" s="3"/>
      <c r="D73" s="6"/>
      <c r="E73" s="3"/>
      <c r="F73" s="6"/>
      <c r="G73" s="3"/>
      <c r="H73" s="55"/>
    </row>
    <row r="74" spans="1:8">
      <c r="A74" s="54"/>
      <c r="B74" s="3" t="s">
        <v>10</v>
      </c>
      <c r="C74" s="3">
        <v>0</v>
      </c>
      <c r="D74" s="6"/>
      <c r="E74" s="3"/>
      <c r="F74" s="6"/>
      <c r="G74" s="3"/>
      <c r="H74" s="55"/>
    </row>
    <row r="75" spans="1:8">
      <c r="A75" s="54"/>
      <c r="B75" s="59" t="s">
        <v>11</v>
      </c>
      <c r="C75" s="59">
        <f>0.05*C70</f>
        <v>36750</v>
      </c>
      <c r="D75" s="6"/>
      <c r="E75" s="3"/>
      <c r="F75" s="6"/>
      <c r="G75" s="3"/>
      <c r="H75" s="55"/>
    </row>
    <row r="76" spans="1:8">
      <c r="A76" s="54"/>
      <c r="B76" s="3"/>
      <c r="C76" s="3"/>
      <c r="D76" s="6"/>
      <c r="E76" s="3"/>
      <c r="F76" s="6"/>
      <c r="G76" s="3"/>
      <c r="H76" s="55"/>
    </row>
    <row r="77" spans="1:8">
      <c r="A77" s="56" t="s">
        <v>13</v>
      </c>
      <c r="B77" s="57"/>
      <c r="C77" s="57"/>
      <c r="D77" s="6"/>
      <c r="E77" s="3"/>
      <c r="F77" s="6"/>
      <c r="G77" s="3"/>
      <c r="H77" s="55"/>
    </row>
    <row r="78" spans="1:8">
      <c r="A78" s="54"/>
      <c r="B78" s="3"/>
      <c r="C78" s="3"/>
      <c r="D78" s="6"/>
      <c r="E78" s="3"/>
      <c r="F78" s="6"/>
      <c r="G78" s="3"/>
      <c r="H78" s="55"/>
    </row>
    <row r="79" spans="1:8">
      <c r="A79" s="54"/>
      <c r="B79" s="2"/>
      <c r="C79" s="41" t="s">
        <v>14</v>
      </c>
      <c r="D79" s="41"/>
      <c r="E79" s="41" t="s">
        <v>15</v>
      </c>
      <c r="F79" s="41"/>
      <c r="G79" s="3"/>
      <c r="H79" s="55"/>
    </row>
    <row r="80" spans="1:8">
      <c r="A80" s="54"/>
      <c r="B80" s="2" t="s">
        <v>43</v>
      </c>
      <c r="C80" s="2" t="s">
        <v>17</v>
      </c>
      <c r="D80" s="2" t="s">
        <v>18</v>
      </c>
      <c r="E80" s="2" t="s">
        <v>17</v>
      </c>
      <c r="F80" s="2" t="s">
        <v>18</v>
      </c>
      <c r="G80" s="3"/>
      <c r="H80" s="55"/>
    </row>
    <row r="81" spans="1:8">
      <c r="A81" s="54"/>
      <c r="B81" s="4" t="s">
        <v>19</v>
      </c>
      <c r="C81" s="4" t="s">
        <v>44</v>
      </c>
      <c r="D81" s="5" t="s">
        <v>44</v>
      </c>
      <c r="E81" s="4" t="s">
        <v>44</v>
      </c>
      <c r="F81" s="5" t="s">
        <v>44</v>
      </c>
      <c r="G81" s="3"/>
      <c r="H81" s="55"/>
    </row>
    <row r="82" spans="1:8">
      <c r="A82" s="54"/>
      <c r="B82" s="4" t="s">
        <v>20</v>
      </c>
      <c r="C82" s="4">
        <v>50</v>
      </c>
      <c r="D82" s="5">
        <v>70</v>
      </c>
      <c r="E82" s="4">
        <v>70</v>
      </c>
      <c r="F82" s="5">
        <v>100</v>
      </c>
      <c r="G82" s="3"/>
      <c r="H82" s="55"/>
    </row>
    <row r="83" spans="1:8">
      <c r="A83" s="54"/>
      <c r="B83" s="3"/>
      <c r="C83" s="3"/>
      <c r="D83" s="6"/>
      <c r="E83" s="3"/>
      <c r="F83" s="6"/>
      <c r="G83" s="3"/>
      <c r="H83" s="55"/>
    </row>
    <row r="84" spans="1:8">
      <c r="A84" s="62" t="s">
        <v>99</v>
      </c>
      <c r="B84" s="3"/>
      <c r="C84" s="3"/>
      <c r="D84" s="6"/>
      <c r="E84" s="3"/>
      <c r="F84" s="6"/>
      <c r="G84" s="3"/>
      <c r="H84" s="55"/>
    </row>
    <row r="85" spans="1:8">
      <c r="A85" s="54"/>
      <c r="B85" s="59" t="s">
        <v>23</v>
      </c>
      <c r="C85" s="59">
        <f>(((C82*D82)*5)*4+((E82*F82)*2)*4)</f>
        <v>126000</v>
      </c>
      <c r="D85" s="6"/>
      <c r="E85" s="3"/>
      <c r="F85" s="6"/>
      <c r="G85" s="3"/>
      <c r="H85" s="55"/>
    </row>
    <row r="86" spans="1:8">
      <c r="A86" s="54"/>
      <c r="B86" s="3"/>
      <c r="C86" s="3"/>
      <c r="D86" s="6"/>
      <c r="E86" s="3"/>
      <c r="F86" s="6"/>
      <c r="G86" s="3"/>
      <c r="H86" s="55"/>
    </row>
    <row r="87" spans="1:8">
      <c r="A87" s="63" t="s">
        <v>24</v>
      </c>
      <c r="B87" s="64"/>
      <c r="C87" s="64"/>
      <c r="D87" s="64"/>
      <c r="E87" s="3"/>
      <c r="F87" s="6"/>
      <c r="G87" s="3"/>
      <c r="H87" s="55"/>
    </row>
    <row r="88" spans="1:8">
      <c r="A88" s="54"/>
      <c r="B88" s="3" t="s">
        <v>26</v>
      </c>
      <c r="C88" s="3">
        <f>0.1*C85</f>
        <v>12600</v>
      </c>
      <c r="D88" s="6"/>
      <c r="E88" s="3"/>
      <c r="F88" s="6"/>
      <c r="G88" s="3"/>
      <c r="H88" s="55"/>
    </row>
    <row r="89" spans="1:8">
      <c r="A89" s="54"/>
      <c r="B89" s="3"/>
      <c r="C89" s="3"/>
      <c r="D89" s="6"/>
      <c r="E89" s="3"/>
      <c r="F89" s="6"/>
      <c r="G89" s="3"/>
      <c r="H89" s="55"/>
    </row>
    <row r="90" spans="1:8" ht="30">
      <c r="A90" s="54"/>
      <c r="B90" s="73" t="s">
        <v>95</v>
      </c>
      <c r="C90" s="59">
        <f>(C88*C75)</f>
        <v>463050000</v>
      </c>
      <c r="D90" s="66" t="s">
        <v>98</v>
      </c>
      <c r="E90" s="3"/>
      <c r="F90" s="6"/>
      <c r="G90" s="3"/>
      <c r="H90" s="55"/>
    </row>
    <row r="91" spans="1:8" ht="15.75" thickBot="1">
      <c r="A91" s="67"/>
      <c r="B91" s="68"/>
      <c r="C91" s="68"/>
      <c r="D91" s="69"/>
      <c r="E91" s="68"/>
      <c r="F91" s="69"/>
      <c r="G91" s="68"/>
      <c r="H91" s="70"/>
    </row>
    <row r="93" spans="1:8" ht="15.75" thickBot="1"/>
    <row r="94" spans="1:8">
      <c r="A94" s="74"/>
      <c r="B94" s="79" t="s">
        <v>103</v>
      </c>
      <c r="C94" s="80"/>
    </row>
    <row r="95" spans="1:8">
      <c r="B95" s="75"/>
      <c r="C95" s="81">
        <f>(C31+C62+C90)</f>
        <v>6597315000</v>
      </c>
    </row>
    <row r="96" spans="1:8">
      <c r="B96" s="75"/>
      <c r="C96" s="82" t="s">
        <v>102</v>
      </c>
    </row>
    <row r="97" spans="2:3" ht="15.75" thickBot="1">
      <c r="B97" s="75"/>
      <c r="C97" s="81"/>
    </row>
    <row r="98" spans="2:3" ht="15.75" thickBot="1">
      <c r="B98" s="77" t="s">
        <v>45</v>
      </c>
      <c r="C98" s="78" t="s">
        <v>46</v>
      </c>
    </row>
    <row r="99" spans="2:3" ht="15.75" thickBot="1">
      <c r="B99" s="76"/>
      <c r="C99" s="83"/>
    </row>
  </sheetData>
  <sheetProtection password="CA11" sheet="1" objects="1" scenarios="1" selectLockedCells="1" selectUnlockedCells="1"/>
  <mergeCells count="17">
    <mergeCell ref="A41:H41"/>
    <mergeCell ref="A47:C47"/>
    <mergeCell ref="C49:D49"/>
    <mergeCell ref="E49:F49"/>
    <mergeCell ref="A58:D58"/>
    <mergeCell ref="A65:B65"/>
    <mergeCell ref="A72:H72"/>
    <mergeCell ref="A77:C77"/>
    <mergeCell ref="C79:D79"/>
    <mergeCell ref="E79:F79"/>
    <mergeCell ref="A87:D87"/>
    <mergeCell ref="A34:B34"/>
    <mergeCell ref="A3:B3"/>
    <mergeCell ref="A10:H10"/>
    <mergeCell ref="C18:D18"/>
    <mergeCell ref="E18:F18"/>
    <mergeCell ref="A27:D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6"/>
  <sheetViews>
    <sheetView showGridLines="0" topLeftCell="A13" workbookViewId="0">
      <selection activeCell="D35" sqref="D35"/>
    </sheetView>
  </sheetViews>
  <sheetFormatPr defaultColWidth="8.85546875" defaultRowHeight="15"/>
  <cols>
    <col min="2" max="2" width="14.7109375" customWidth="1"/>
    <col min="3" max="3" width="20" customWidth="1"/>
    <col min="8" max="9" width="20" customWidth="1"/>
  </cols>
  <sheetData>
    <row r="1" spans="2:6">
      <c r="B1" s="21" t="s">
        <v>68</v>
      </c>
    </row>
    <row r="3" spans="2:6">
      <c r="B3" s="13" t="s">
        <v>67</v>
      </c>
    </row>
    <row r="4" spans="2:6" ht="15" customHeight="1">
      <c r="B4" s="42" t="s">
        <v>66</v>
      </c>
      <c r="C4" s="43"/>
      <c r="D4" s="43"/>
      <c r="E4" s="43"/>
      <c r="F4" s="43"/>
    </row>
    <row r="5" spans="2:6">
      <c r="B5" s="19" t="s">
        <v>53</v>
      </c>
      <c r="C5" s="18" t="s">
        <v>65</v>
      </c>
      <c r="D5" s="18" t="s">
        <v>64</v>
      </c>
      <c r="E5" s="18" t="s">
        <v>63</v>
      </c>
      <c r="F5" s="18" t="s">
        <v>62</v>
      </c>
    </row>
    <row r="6" spans="2:6">
      <c r="B6" s="17" t="s">
        <v>50</v>
      </c>
      <c r="C6" s="20">
        <v>6.8323894799999998</v>
      </c>
      <c r="D6" s="20">
        <v>10.24858422</v>
      </c>
      <c r="E6" s="20">
        <v>14.23414475</v>
      </c>
      <c r="F6" s="20">
        <v>22.774631600000003</v>
      </c>
    </row>
    <row r="7" spans="2:6">
      <c r="B7" s="17" t="s">
        <v>49</v>
      </c>
      <c r="C7" s="20">
        <v>4.3446382999999997</v>
      </c>
      <c r="D7" s="20">
        <v>8.6892765999999995</v>
      </c>
      <c r="E7" s="20">
        <v>15.640697879999998</v>
      </c>
      <c r="F7" s="20">
        <v>26.067829799999998</v>
      </c>
    </row>
    <row r="8" spans="2:6">
      <c r="B8" s="17" t="s">
        <v>48</v>
      </c>
      <c r="C8" s="20">
        <v>1.9892909599999999</v>
      </c>
      <c r="D8" s="20">
        <v>4.9732273999999999</v>
      </c>
      <c r="E8" s="20">
        <v>7.9571638399999998</v>
      </c>
      <c r="F8" s="20">
        <v>14.919682199999999</v>
      </c>
    </row>
    <row r="11" spans="2:6">
      <c r="B11" s="13" t="s">
        <v>61</v>
      </c>
    </row>
    <row r="12" spans="2:6">
      <c r="B12" s="42" t="s">
        <v>60</v>
      </c>
      <c r="C12" s="43"/>
    </row>
    <row r="13" spans="2:6">
      <c r="B13" s="19" t="s">
        <v>53</v>
      </c>
      <c r="C13" s="18" t="s">
        <v>59</v>
      </c>
    </row>
    <row r="14" spans="2:6">
      <c r="B14" s="17" t="s">
        <v>58</v>
      </c>
      <c r="C14" s="16">
        <v>56.936579000000002</v>
      </c>
    </row>
    <row r="15" spans="2:6">
      <c r="B15" s="17" t="s">
        <v>57</v>
      </c>
      <c r="C15" s="16">
        <v>86.892765999999995</v>
      </c>
    </row>
    <row r="16" spans="2:6">
      <c r="B16" s="4" t="s">
        <v>56</v>
      </c>
      <c r="C16" s="15">
        <f>99.464548</f>
        <v>99.464547999999994</v>
      </c>
    </row>
    <row r="17" spans="2:4">
      <c r="B17" s="4" t="s">
        <v>47</v>
      </c>
      <c r="C17" s="14">
        <f>83.3*10</f>
        <v>833</v>
      </c>
    </row>
    <row r="20" spans="2:4">
      <c r="B20" s="13" t="s">
        <v>55</v>
      </c>
    </row>
    <row r="21" spans="2:4">
      <c r="B21" s="42" t="s">
        <v>54</v>
      </c>
      <c r="C21" s="43"/>
      <c r="D21" s="43"/>
    </row>
    <row r="22" spans="2:4">
      <c r="B22" s="12" t="s">
        <v>53</v>
      </c>
      <c r="C22" s="11" t="s">
        <v>52</v>
      </c>
      <c r="D22" s="11" t="s">
        <v>51</v>
      </c>
    </row>
    <row r="23" spans="2:4">
      <c r="B23" s="10" t="s">
        <v>50</v>
      </c>
      <c r="C23" s="9">
        <v>93472</v>
      </c>
      <c r="D23" s="9">
        <v>72000</v>
      </c>
    </row>
    <row r="24" spans="2:4">
      <c r="B24" s="10" t="s">
        <v>49</v>
      </c>
      <c r="C24" s="9">
        <v>68747</v>
      </c>
      <c r="D24" s="9">
        <v>45800</v>
      </c>
    </row>
    <row r="25" spans="2:4">
      <c r="B25" s="10" t="s">
        <v>48</v>
      </c>
      <c r="C25" s="9">
        <v>41595</v>
      </c>
      <c r="D25" s="9">
        <v>24722</v>
      </c>
    </row>
    <row r="26" spans="2:4">
      <c r="B26" s="8" t="s">
        <v>47</v>
      </c>
      <c r="C26" s="7">
        <v>32230</v>
      </c>
      <c r="D26" s="7">
        <v>20297</v>
      </c>
    </row>
  </sheetData>
  <mergeCells count="3">
    <mergeCell ref="B4:F4"/>
    <mergeCell ref="B12:C12"/>
    <mergeCell ref="B21:D21"/>
  </mergeCells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showGridLines="0" topLeftCell="A17" workbookViewId="0">
      <selection activeCell="G22" sqref="G22"/>
    </sheetView>
  </sheetViews>
  <sheetFormatPr defaultColWidth="8.85546875" defaultRowHeight="15"/>
  <cols>
    <col min="2" max="2" width="13.42578125" customWidth="1"/>
    <col min="3" max="3" width="14.7109375" customWidth="1"/>
    <col min="4" max="4" width="17.85546875" customWidth="1"/>
    <col min="5" max="5" width="11.7109375" bestFit="1" customWidth="1"/>
    <col min="8" max="9" width="20" customWidth="1"/>
  </cols>
  <sheetData>
    <row r="1" spans="2:4">
      <c r="B1" s="21" t="s">
        <v>68</v>
      </c>
    </row>
    <row r="3" spans="2:4">
      <c r="B3" s="13" t="s">
        <v>69</v>
      </c>
    </row>
    <row r="4" spans="2:4" ht="31.5" customHeight="1">
      <c r="B4" s="45" t="s">
        <v>70</v>
      </c>
      <c r="C4" s="46"/>
    </row>
    <row r="5" spans="2:4">
      <c r="B5" s="22" t="s">
        <v>71</v>
      </c>
      <c r="C5" s="23" t="s">
        <v>72</v>
      </c>
    </row>
    <row r="6" spans="2:4">
      <c r="B6" s="24" t="s">
        <v>58</v>
      </c>
      <c r="C6" s="25">
        <v>240</v>
      </c>
    </row>
    <row r="7" spans="2:4">
      <c r="B7" s="24" t="s">
        <v>57</v>
      </c>
      <c r="C7" s="25">
        <v>150</v>
      </c>
    </row>
    <row r="8" spans="2:4">
      <c r="B8" s="24" t="s">
        <v>56</v>
      </c>
      <c r="C8" s="25">
        <v>50</v>
      </c>
    </row>
    <row r="9" spans="2:4">
      <c r="B9" s="24" t="s">
        <v>47</v>
      </c>
      <c r="C9" s="25" t="s">
        <v>73</v>
      </c>
    </row>
    <row r="10" spans="2:4">
      <c r="B10" s="26"/>
      <c r="C10" s="27"/>
    </row>
    <row r="11" spans="2:4">
      <c r="B11" s="26"/>
      <c r="C11" s="27"/>
    </row>
    <row r="13" spans="2:4">
      <c r="B13" s="13" t="s">
        <v>74</v>
      </c>
    </row>
    <row r="14" spans="2:4" ht="34.5" customHeight="1">
      <c r="B14" s="47" t="s">
        <v>75</v>
      </c>
      <c r="C14" s="48"/>
      <c r="D14" s="48"/>
    </row>
    <row r="15" spans="2:4">
      <c r="B15" s="28" t="s">
        <v>71</v>
      </c>
      <c r="C15" s="28" t="s">
        <v>76</v>
      </c>
      <c r="D15" s="28" t="s">
        <v>77</v>
      </c>
    </row>
    <row r="16" spans="2:4">
      <c r="B16" s="24" t="s">
        <v>58</v>
      </c>
      <c r="C16" s="29">
        <v>0.65</v>
      </c>
      <c r="D16" s="29">
        <v>0.35</v>
      </c>
    </row>
    <row r="17" spans="2:9">
      <c r="B17" s="24" t="s">
        <v>57</v>
      </c>
      <c r="C17" s="29">
        <v>0.75</v>
      </c>
      <c r="D17" s="29">
        <v>0.25</v>
      </c>
    </row>
    <row r="18" spans="2:9">
      <c r="B18" s="24" t="s">
        <v>56</v>
      </c>
      <c r="C18" s="29">
        <v>0.85</v>
      </c>
      <c r="D18" s="29">
        <v>0.15</v>
      </c>
    </row>
    <row r="19" spans="2:9">
      <c r="B19" s="24" t="s">
        <v>47</v>
      </c>
      <c r="C19" s="24" t="s">
        <v>73</v>
      </c>
      <c r="D19" s="24" t="s">
        <v>73</v>
      </c>
    </row>
    <row r="20" spans="2:9">
      <c r="B20" s="26"/>
      <c r="C20" s="26"/>
      <c r="D20" s="26"/>
    </row>
    <row r="21" spans="2:9">
      <c r="D21" s="37"/>
      <c r="E21" s="37"/>
      <c r="F21" s="37"/>
      <c r="G21" s="37"/>
      <c r="H21" s="37"/>
      <c r="I21" s="3"/>
    </row>
    <row r="22" spans="2:9">
      <c r="B22" s="13" t="s">
        <v>78</v>
      </c>
      <c r="C22" s="30"/>
      <c r="D22" s="37"/>
      <c r="E22" s="37"/>
      <c r="F22" s="37"/>
      <c r="G22" s="37"/>
      <c r="H22" s="37"/>
      <c r="I22" s="3"/>
    </row>
    <row r="23" spans="2:9">
      <c r="B23" s="42" t="s">
        <v>79</v>
      </c>
      <c r="C23" s="43"/>
      <c r="D23" s="37"/>
      <c r="E23" s="38"/>
      <c r="F23" s="38"/>
      <c r="G23" s="37"/>
      <c r="H23" s="37"/>
      <c r="I23" s="3"/>
    </row>
    <row r="24" spans="2:9">
      <c r="B24" s="31" t="s">
        <v>80</v>
      </c>
      <c r="C24" s="35" t="s">
        <v>81</v>
      </c>
      <c r="D24" s="37"/>
      <c r="E24" s="38"/>
      <c r="F24" s="38"/>
      <c r="G24" s="37"/>
      <c r="H24" s="37"/>
      <c r="I24" s="3"/>
    </row>
    <row r="25" spans="2:9">
      <c r="B25" s="32" t="s">
        <v>82</v>
      </c>
      <c r="C25" s="36">
        <v>1484</v>
      </c>
      <c r="D25" s="37"/>
      <c r="E25" s="39"/>
      <c r="F25" s="37"/>
      <c r="G25" s="37"/>
      <c r="H25" s="37"/>
      <c r="I25" s="3"/>
    </row>
    <row r="26" spans="2:9">
      <c r="B26" s="32" t="s">
        <v>83</v>
      </c>
      <c r="C26" s="36">
        <v>603</v>
      </c>
      <c r="D26" s="37"/>
      <c r="E26" s="39"/>
      <c r="F26" s="37"/>
      <c r="G26" s="37"/>
      <c r="H26" s="37"/>
      <c r="I26" s="3"/>
    </row>
    <row r="27" spans="2:9">
      <c r="B27" s="32" t="s">
        <v>84</v>
      </c>
      <c r="C27" s="36">
        <v>1189</v>
      </c>
      <c r="D27" s="37"/>
      <c r="E27" s="39"/>
      <c r="F27" s="37"/>
      <c r="G27" s="37"/>
      <c r="H27" s="37"/>
      <c r="I27" s="3"/>
    </row>
    <row r="28" spans="2:9">
      <c r="B28" s="32" t="s">
        <v>85</v>
      </c>
      <c r="C28" s="36">
        <v>185</v>
      </c>
      <c r="D28" s="37"/>
      <c r="E28" s="39"/>
      <c r="F28" s="37"/>
      <c r="G28" s="37"/>
      <c r="H28" s="37"/>
      <c r="I28" s="3"/>
    </row>
    <row r="29" spans="2:9">
      <c r="B29" s="32" t="s">
        <v>86</v>
      </c>
      <c r="C29" s="36">
        <v>464</v>
      </c>
      <c r="D29" s="37"/>
      <c r="E29" s="39"/>
      <c r="F29" s="37"/>
      <c r="G29" s="37"/>
      <c r="H29" s="37"/>
      <c r="I29" s="3"/>
    </row>
    <row r="30" spans="2:9">
      <c r="B30" s="32" t="s">
        <v>87</v>
      </c>
      <c r="C30" s="36">
        <v>700</v>
      </c>
      <c r="D30" s="37"/>
      <c r="E30" s="39"/>
      <c r="F30" s="37"/>
      <c r="G30" s="37"/>
      <c r="H30" s="37"/>
      <c r="I30" s="3"/>
    </row>
    <row r="31" spans="2:9">
      <c r="B31" s="32" t="s">
        <v>88</v>
      </c>
      <c r="C31" s="36">
        <v>650</v>
      </c>
      <c r="D31" s="37"/>
      <c r="E31" s="39"/>
      <c r="F31" s="37"/>
      <c r="G31" s="37"/>
      <c r="H31" s="37"/>
      <c r="I31" s="3"/>
    </row>
    <row r="32" spans="2:9">
      <c r="B32" s="32" t="s">
        <v>89</v>
      </c>
      <c r="C32" s="36">
        <v>741</v>
      </c>
      <c r="D32" s="37"/>
      <c r="E32" s="39"/>
      <c r="F32" s="37"/>
      <c r="G32" s="37"/>
      <c r="H32" s="37"/>
      <c r="I32" s="3"/>
    </row>
    <row r="33" spans="2:9">
      <c r="B33" s="42" t="s">
        <v>90</v>
      </c>
      <c r="C33" s="43"/>
      <c r="D33" s="37"/>
      <c r="E33" s="38"/>
      <c r="F33" s="37"/>
      <c r="G33" s="37"/>
      <c r="H33" s="37"/>
      <c r="I33" s="3"/>
    </row>
    <row r="34" spans="2:9">
      <c r="B34" s="32" t="s">
        <v>91</v>
      </c>
      <c r="C34" s="36">
        <v>450</v>
      </c>
      <c r="D34" s="37"/>
      <c r="E34" s="38"/>
      <c r="F34" s="37"/>
      <c r="G34" s="37"/>
      <c r="H34" s="37"/>
      <c r="I34" s="3"/>
    </row>
    <row r="35" spans="2:9">
      <c r="B35" s="42" t="s">
        <v>92</v>
      </c>
      <c r="C35" s="43"/>
      <c r="D35" s="37"/>
      <c r="E35" s="38"/>
      <c r="F35" s="37"/>
      <c r="G35" s="37"/>
      <c r="H35" s="37"/>
      <c r="I35" s="3"/>
    </row>
    <row r="36" spans="2:9">
      <c r="B36" s="32" t="s">
        <v>91</v>
      </c>
      <c r="C36" s="36">
        <v>250</v>
      </c>
      <c r="D36" s="37"/>
      <c r="E36" s="39"/>
      <c r="F36" s="37"/>
      <c r="G36" s="37"/>
      <c r="H36" s="37"/>
      <c r="I36" s="3"/>
    </row>
    <row r="37" spans="2:9">
      <c r="D37" s="37"/>
      <c r="E37" s="37"/>
      <c r="F37" s="37"/>
      <c r="G37" s="37"/>
      <c r="H37" s="37"/>
      <c r="I37" s="3"/>
    </row>
    <row r="39" spans="2:9">
      <c r="B39" s="13" t="s">
        <v>93</v>
      </c>
      <c r="C39" s="30"/>
    </row>
    <row r="40" spans="2:9">
      <c r="B40" s="42" t="s">
        <v>94</v>
      </c>
      <c r="C40" s="44"/>
    </row>
    <row r="41" spans="2:9">
      <c r="B41" s="33" t="s">
        <v>58</v>
      </c>
      <c r="C41" s="33">
        <v>8</v>
      </c>
    </row>
    <row r="42" spans="2:9">
      <c r="B42" s="33" t="s">
        <v>57</v>
      </c>
      <c r="C42" s="33">
        <v>75</v>
      </c>
    </row>
    <row r="43" spans="2:9">
      <c r="B43" s="33" t="s">
        <v>56</v>
      </c>
      <c r="C43" s="33">
        <v>392</v>
      </c>
    </row>
    <row r="46" spans="2:9" ht="63" customHeight="1"/>
    <row r="47" spans="2:9" ht="15" customHeight="1"/>
  </sheetData>
  <mergeCells count="6">
    <mergeCell ref="B40:C40"/>
    <mergeCell ref="B4:C4"/>
    <mergeCell ref="B14:D14"/>
    <mergeCell ref="B23:C23"/>
    <mergeCell ref="B33:C33"/>
    <mergeCell ref="B35:C3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Solution</vt:lpstr>
      <vt:lpstr>Sheet1</vt:lpstr>
      <vt:lpstr>1. 3G &amp; Demographic Data</vt:lpstr>
      <vt:lpstr>2. Stores Density &amp; Suitability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2015-11-24T15:27:46Z</dcterms:created>
  <dcterms:modified xsi:type="dcterms:W3CDTF">2017-04-17T21:02:11Z</dcterms:modified>
</cp:coreProperties>
</file>